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650"/>
  </bookViews>
  <sheets>
    <sheet name="cronograma" sheetId="4" r:id="rId1"/>
    <sheet name="ID 8780 Serviços Remanescentes " sheetId="3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5" i="4" l="1"/>
  <c r="M35" i="4"/>
  <c r="K35" i="4"/>
  <c r="I35" i="4"/>
  <c r="G35" i="4"/>
  <c r="E35" i="4"/>
  <c r="O34" i="4"/>
  <c r="E34" i="4"/>
  <c r="M34" i="4"/>
  <c r="K34" i="4"/>
  <c r="I34" i="4"/>
  <c r="G34" i="4"/>
  <c r="N37" i="4"/>
  <c r="H36" i="4"/>
  <c r="H4" i="4"/>
  <c r="F4" i="4"/>
  <c r="N36" i="4"/>
  <c r="N10" i="4"/>
  <c r="N4" i="4"/>
  <c r="L36" i="4"/>
  <c r="L27" i="4"/>
  <c r="L16" i="4"/>
  <c r="L10" i="4"/>
  <c r="L4" i="4"/>
  <c r="J36" i="4"/>
  <c r="J27" i="4"/>
  <c r="J16" i="4"/>
  <c r="J10" i="4"/>
  <c r="J4" i="4"/>
  <c r="H16" i="4"/>
  <c r="H10" i="4"/>
  <c r="F16" i="4"/>
  <c r="F10" i="4"/>
  <c r="O28" i="4"/>
  <c r="O29" i="4"/>
  <c r="P16" i="4"/>
  <c r="P33" i="4" s="1"/>
  <c r="P27" i="4"/>
  <c r="P28" i="4"/>
  <c r="P10" i="4"/>
  <c r="P4" i="4"/>
  <c r="P32" i="4"/>
  <c r="P31" i="4"/>
  <c r="P30" i="4"/>
  <c r="P29" i="4"/>
  <c r="P26" i="4"/>
  <c r="P25" i="4"/>
  <c r="P24" i="4"/>
  <c r="P23" i="4"/>
  <c r="P22" i="4"/>
  <c r="N32" i="4"/>
  <c r="J30" i="4"/>
  <c r="L31" i="4"/>
  <c r="L29" i="4"/>
  <c r="J25" i="4"/>
  <c r="L28" i="4"/>
  <c r="L26" i="4"/>
  <c r="L24" i="4"/>
  <c r="J23" i="4"/>
  <c r="J22" i="4"/>
  <c r="O32" i="4"/>
  <c r="O31" i="4"/>
  <c r="O30" i="4"/>
  <c r="O26" i="4"/>
  <c r="O25" i="4"/>
  <c r="O24" i="4"/>
  <c r="O23" i="4"/>
  <c r="O22" i="4"/>
  <c r="P21" i="4"/>
  <c r="O21" i="4"/>
  <c r="J21" i="4"/>
  <c r="H21" i="4"/>
  <c r="P20" i="4"/>
  <c r="P19" i="4"/>
  <c r="P18" i="4"/>
  <c r="P17" i="4"/>
  <c r="O20" i="4"/>
  <c r="O19" i="4"/>
  <c r="O18" i="4"/>
  <c r="O17" i="4"/>
  <c r="H20" i="4"/>
  <c r="F20" i="4"/>
  <c r="F19" i="4"/>
  <c r="F18" i="4"/>
  <c r="F17" i="4"/>
  <c r="P15" i="4"/>
  <c r="O15" i="4"/>
  <c r="N15" i="4"/>
  <c r="L15" i="4"/>
  <c r="P14" i="4"/>
  <c r="O14" i="4"/>
  <c r="N14" i="4"/>
  <c r="L14" i="4"/>
  <c r="P13" i="4"/>
  <c r="O13" i="4"/>
  <c r="H13" i="4"/>
  <c r="F13" i="4"/>
  <c r="P12" i="4"/>
  <c r="O12" i="4"/>
  <c r="N12" i="4"/>
  <c r="P11" i="4"/>
  <c r="O11" i="4"/>
  <c r="L11" i="4"/>
  <c r="J11" i="4"/>
  <c r="P9" i="4"/>
  <c r="O9" i="4"/>
  <c r="N9" i="4"/>
  <c r="L9" i="4"/>
  <c r="P8" i="4"/>
  <c r="O8" i="4"/>
  <c r="J8" i="4"/>
  <c r="H8" i="4"/>
  <c r="P7" i="4"/>
  <c r="O7" i="4"/>
  <c r="H7" i="4"/>
  <c r="F7" i="4"/>
  <c r="P6" i="4"/>
  <c r="O6" i="4"/>
  <c r="J6" i="4"/>
  <c r="H6" i="4"/>
  <c r="F6" i="4"/>
  <c r="P5" i="4"/>
  <c r="O5" i="4"/>
  <c r="H5" i="4"/>
  <c r="F5" i="4"/>
  <c r="D27" i="4"/>
  <c r="D16" i="4"/>
  <c r="D10" i="4"/>
  <c r="D4" i="4"/>
  <c r="D33" i="4" s="1"/>
  <c r="F36" i="4" l="1"/>
  <c r="F37" i="4" s="1"/>
  <c r="H37" i="4" s="1"/>
  <c r="J37" i="4" s="1"/>
  <c r="L37" i="4" s="1"/>
  <c r="N38" i="4" s="1"/>
  <c r="C32" i="4"/>
  <c r="C30" i="4"/>
  <c r="C28" i="4"/>
  <c r="C25" i="4"/>
  <c r="C23" i="4"/>
  <c r="C21" i="4"/>
  <c r="C19" i="4"/>
  <c r="C17" i="4"/>
  <c r="C14" i="4"/>
  <c r="C12" i="4"/>
  <c r="C9" i="4"/>
  <c r="C7" i="4"/>
  <c r="C5" i="4"/>
  <c r="C33" i="4"/>
  <c r="C31" i="4"/>
  <c r="C29" i="4"/>
  <c r="C26" i="4"/>
  <c r="C24" i="4"/>
  <c r="C22" i="4"/>
  <c r="C20" i="4"/>
  <c r="C18" i="4"/>
  <c r="C15" i="4"/>
  <c r="C13" i="4"/>
  <c r="C11" i="4"/>
  <c r="C10" i="4"/>
  <c r="C8" i="4"/>
  <c r="C6" i="4"/>
  <c r="C16" i="4"/>
  <c r="C27" i="4"/>
  <c r="C4" i="4"/>
  <c r="D26" i="3"/>
  <c r="D15" i="3"/>
  <c r="D9" i="3"/>
  <c r="D3" i="3"/>
  <c r="D32" i="3" l="1"/>
  <c r="C3" i="3"/>
  <c r="C9" i="3"/>
  <c r="C29" i="3"/>
  <c r="C22" i="3"/>
  <c r="C19" i="3"/>
  <c r="C14" i="3"/>
  <c r="C12" i="3"/>
  <c r="C7" i="3"/>
  <c r="C16" i="3"/>
  <c r="C32" i="3"/>
  <c r="C28" i="3"/>
  <c r="C25" i="3"/>
  <c r="C21" i="3"/>
  <c r="C18" i="3"/>
  <c r="C11" i="3"/>
  <c r="C6" i="3"/>
  <c r="C23" i="3"/>
  <c r="C31" i="3"/>
  <c r="C27" i="3"/>
  <c r="C24" i="3"/>
  <c r="C20" i="3"/>
  <c r="C17" i="3"/>
  <c r="C13" i="3"/>
  <c r="C10" i="3"/>
  <c r="C5" i="3"/>
  <c r="C4" i="3"/>
  <c r="C30" i="3"/>
  <c r="C15" i="3"/>
  <c r="C8" i="3"/>
  <c r="C26" i="3"/>
</calcChain>
</file>

<file path=xl/sharedStrings.xml><?xml version="1.0" encoding="utf-8"?>
<sst xmlns="http://schemas.openxmlformats.org/spreadsheetml/2006/main" count="140" uniqueCount="72">
  <si>
    <t>Valor</t>
  </si>
  <si>
    <t>1.1</t>
  </si>
  <si>
    <t>2.1</t>
  </si>
  <si>
    <t>2.2</t>
  </si>
  <si>
    <t>Arquitetura e elementos de urbanismo</t>
  </si>
  <si>
    <t>3.1</t>
  </si>
  <si>
    <t>Esquadrias</t>
  </si>
  <si>
    <t>Revestimeento</t>
  </si>
  <si>
    <t>Pavimentação</t>
  </si>
  <si>
    <t>Soleiras, rodapés e peitoris</t>
  </si>
  <si>
    <t>Pintura</t>
  </si>
  <si>
    <t>3.2</t>
  </si>
  <si>
    <t>3.3</t>
  </si>
  <si>
    <t>3.4</t>
  </si>
  <si>
    <t>3.5</t>
  </si>
  <si>
    <t>3.6</t>
  </si>
  <si>
    <t>3.7</t>
  </si>
  <si>
    <t>3.8</t>
  </si>
  <si>
    <t>3.9</t>
  </si>
  <si>
    <t>3.10</t>
  </si>
  <si>
    <t>Aparelhos e acessórios sanitários</t>
  </si>
  <si>
    <t>Equipamentos</t>
  </si>
  <si>
    <t>tubulações e conexões de ferro galvanizado</t>
  </si>
  <si>
    <t>Acessórios</t>
  </si>
  <si>
    <t>Instalações elétricas e eletronicas</t>
  </si>
  <si>
    <t>Instalações Hidráulicas e Sanitárias</t>
  </si>
  <si>
    <t>Quadro de força</t>
  </si>
  <si>
    <t>Centro de distribuição de iluminação/tomadas</t>
  </si>
  <si>
    <t>Eletrodutos e acessórios</t>
  </si>
  <si>
    <t>Cabos e fios (condutores)</t>
  </si>
  <si>
    <t>Chaves com fusíveis</t>
  </si>
  <si>
    <t>Disjuntores</t>
  </si>
  <si>
    <t>Iluminação e tomadas</t>
  </si>
  <si>
    <t>Aterramento e proteção contra descargas</t>
  </si>
  <si>
    <t>Instalação de rede estruturada</t>
  </si>
  <si>
    <t>Teste de desepenho dos pontos lógicos</t>
  </si>
  <si>
    <t>Instalações mecanicas e de utilidades</t>
  </si>
  <si>
    <t>Ar condicionado central</t>
  </si>
  <si>
    <t>Ventilação mecanica</t>
  </si>
  <si>
    <t>Gás combustível</t>
  </si>
  <si>
    <t>Instalações de combate  e prevenção incendio</t>
  </si>
  <si>
    <t>Serviços finais</t>
  </si>
  <si>
    <t>TOTAIS</t>
  </si>
  <si>
    <t>ITEM</t>
  </si>
  <si>
    <t>DESCRIÇÃO</t>
  </si>
  <si>
    <t>% PREV.</t>
  </si>
  <si>
    <t>1.2</t>
  </si>
  <si>
    <t>1.3</t>
  </si>
  <si>
    <t>1.4</t>
  </si>
  <si>
    <t>1.5</t>
  </si>
  <si>
    <t>2.3</t>
  </si>
  <si>
    <t>2.4</t>
  </si>
  <si>
    <t>2.5</t>
  </si>
  <si>
    <t>4.1</t>
  </si>
  <si>
    <t>4.2</t>
  </si>
  <si>
    <t>4.3</t>
  </si>
  <si>
    <t>SERVIÇOS REMANESCENTES DE CONSTRUÇÃO DE ESCOLA DE EDUCAÇÃO INFANTIL TIPO B - IDE 8730</t>
  </si>
  <si>
    <t>CRONOGRAMA</t>
  </si>
  <si>
    <t>MÊS 01</t>
  </si>
  <si>
    <t>%</t>
  </si>
  <si>
    <t>VALOR</t>
  </si>
  <si>
    <t>MÊS 02</t>
  </si>
  <si>
    <t>MÊS 03</t>
  </si>
  <si>
    <t>MÊS 05</t>
  </si>
  <si>
    <t>MÊS 04</t>
  </si>
  <si>
    <t>Revestimento</t>
  </si>
  <si>
    <t>TOTAL</t>
  </si>
  <si>
    <t>Arinos MG, 26 de novembro de 2018</t>
  </si>
  <si>
    <t>DESEMBOLSO FISICO MENSAL</t>
  </si>
  <si>
    <t>DESEMBOLSO FISICO ACUMULADO</t>
  </si>
  <si>
    <t>DESEMBOLSO FINANANCEIRO MENSAL</t>
  </si>
  <si>
    <t>DESEMBOLSO FINANANCEIRO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</si>
</sst>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&quot;R$&quot;#,##0.00;[Red]\-&quot;R$&quot;#,##0.00"/>
    <numFmt numFmtId="165" formatCode="0.0%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2"/>
      <color theme="1"/>
      <name val="Verdana"/>
      <family val="2"/>
    </font>
    <font>
      <sz val="12"/>
      <color theme="1"/>
      <name val="Verdana"/>
      <family val="2"/>
    </font>
    <font>
      <b/>
      <sz val="14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1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0" fontId="1" fillId="0" borderId="0" xfId="0" applyNumberFormat="1" applyFont="1" applyAlignment="1">
      <alignment horizontal="center"/>
    </xf>
    <xf numFmtId="4" fontId="1" fillId="0" borderId="0" xfId="0" applyNumberFormat="1" applyFont="1"/>
    <xf numFmtId="4" fontId="3" fillId="0" borderId="0" xfId="0" applyNumberFormat="1" applyFont="1" applyAlignment="1">
      <alignment horizontal="justify" vertical="center"/>
    </xf>
    <xf numFmtId="0" fontId="0" fillId="0" borderId="0" xfId="0" applyFont="1"/>
    <xf numFmtId="0" fontId="3" fillId="0" borderId="0" xfId="0" applyFont="1" applyAlignment="1">
      <alignment horizontal="justify" vertical="center"/>
    </xf>
    <xf numFmtId="164" fontId="3" fillId="0" borderId="0" xfId="0" applyNumberFormat="1" applyFont="1" applyAlignment="1">
      <alignment horizontal="justify" vertical="center"/>
    </xf>
    <xf numFmtId="0" fontId="2" fillId="0" borderId="0" xfId="0" applyFont="1"/>
    <xf numFmtId="0" fontId="2" fillId="0" borderId="10" xfId="0" applyFont="1" applyBorder="1" applyAlignment="1">
      <alignment horizontal="left"/>
    </xf>
    <xf numFmtId="0" fontId="2" fillId="0" borderId="11" xfId="0" applyFont="1" applyBorder="1"/>
    <xf numFmtId="10" fontId="2" fillId="0" borderId="11" xfId="0" applyNumberFormat="1" applyFont="1" applyBorder="1" applyAlignment="1">
      <alignment horizontal="center"/>
    </xf>
    <xf numFmtId="0" fontId="2" fillId="0" borderId="7" xfId="0" applyFont="1" applyBorder="1" applyAlignment="1">
      <alignment horizontal="left"/>
    </xf>
    <xf numFmtId="0" fontId="2" fillId="0" borderId="8" xfId="0" applyFont="1" applyBorder="1"/>
    <xf numFmtId="10" fontId="2" fillId="0" borderId="8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/>
    <xf numFmtId="10" fontId="3" fillId="0" borderId="2" xfId="0" applyNumberFormat="1" applyFont="1" applyBorder="1" applyAlignment="1">
      <alignment horizontal="center"/>
    </xf>
    <xf numFmtId="0" fontId="3" fillId="0" borderId="14" xfId="0" applyFont="1" applyBorder="1"/>
    <xf numFmtId="10" fontId="3" fillId="0" borderId="14" xfId="0" applyNumberFormat="1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3" fillId="0" borderId="5" xfId="0" applyFont="1" applyBorder="1"/>
    <xf numFmtId="10" fontId="3" fillId="0" borderId="5" xfId="0" applyNumberFormat="1" applyFont="1" applyBorder="1" applyAlignment="1">
      <alignment horizontal="center"/>
    </xf>
    <xf numFmtId="0" fontId="2" fillId="0" borderId="19" xfId="0" applyFont="1" applyBorder="1" applyAlignment="1">
      <alignment horizontal="left"/>
    </xf>
    <xf numFmtId="0" fontId="2" fillId="0" borderId="20" xfId="0" applyFont="1" applyBorder="1"/>
    <xf numFmtId="10" fontId="2" fillId="0" borderId="20" xfId="0" applyNumberFormat="1" applyFont="1" applyBorder="1" applyAlignment="1">
      <alignment horizontal="center"/>
    </xf>
    <xf numFmtId="0" fontId="2" fillId="0" borderId="16" xfId="0" applyFont="1" applyBorder="1" applyAlignment="1">
      <alignment horizontal="left"/>
    </xf>
    <xf numFmtId="0" fontId="2" fillId="0" borderId="17" xfId="0" applyFont="1" applyBorder="1"/>
    <xf numFmtId="165" fontId="2" fillId="0" borderId="17" xfId="0" applyNumberFormat="1" applyFont="1" applyBorder="1" applyAlignment="1">
      <alignment horizontal="center"/>
    </xf>
    <xf numFmtId="4" fontId="2" fillId="0" borderId="12" xfId="0" applyNumberFormat="1" applyFont="1" applyBorder="1" applyAlignment="1">
      <alignment horizontal="center"/>
    </xf>
    <xf numFmtId="4" fontId="2" fillId="0" borderId="9" xfId="0" applyNumberFormat="1" applyFont="1" applyBorder="1"/>
    <xf numFmtId="4" fontId="3" fillId="0" borderId="3" xfId="0" applyNumberFormat="1" applyFont="1" applyBorder="1"/>
    <xf numFmtId="4" fontId="3" fillId="0" borderId="15" xfId="0" applyNumberFormat="1" applyFont="1" applyBorder="1"/>
    <xf numFmtId="4" fontId="3" fillId="0" borderId="6" xfId="0" applyNumberFormat="1" applyFont="1" applyBorder="1"/>
    <xf numFmtId="4" fontId="3" fillId="0" borderId="13" xfId="0" applyNumberFormat="1" applyFont="1" applyBorder="1"/>
    <xf numFmtId="4" fontId="2" fillId="0" borderId="21" xfId="0" applyNumberFormat="1" applyFont="1" applyBorder="1"/>
    <xf numFmtId="4" fontId="2" fillId="0" borderId="18" xfId="0" applyNumberFormat="1" applyFont="1" applyBorder="1"/>
    <xf numFmtId="9" fontId="0" fillId="0" borderId="0" xfId="2" applyFont="1"/>
    <xf numFmtId="0" fontId="2" fillId="0" borderId="26" xfId="0" applyFont="1" applyBorder="1" applyAlignment="1">
      <alignment horizontal="left"/>
    </xf>
    <xf numFmtId="0" fontId="2" fillId="0" borderId="27" xfId="0" applyFont="1" applyBorder="1"/>
    <xf numFmtId="10" fontId="2" fillId="0" borderId="27" xfId="0" applyNumberFormat="1" applyFont="1" applyBorder="1" applyAlignment="1">
      <alignment horizontal="center"/>
    </xf>
    <xf numFmtId="43" fontId="6" fillId="0" borderId="8" xfId="1" applyFont="1" applyBorder="1"/>
    <xf numFmtId="4" fontId="2" fillId="0" borderId="28" xfId="0" applyNumberFormat="1" applyFont="1" applyBorder="1" applyAlignment="1">
      <alignment horizontal="center"/>
    </xf>
    <xf numFmtId="4" fontId="2" fillId="0" borderId="29" xfId="0" applyNumberFormat="1" applyFont="1" applyBorder="1"/>
    <xf numFmtId="4" fontId="3" fillId="0" borderId="30" xfId="0" applyNumberFormat="1" applyFont="1" applyBorder="1"/>
    <xf numFmtId="4" fontId="3" fillId="0" borderId="31" xfId="0" applyNumberFormat="1" applyFont="1" applyBorder="1"/>
    <xf numFmtId="4" fontId="3" fillId="0" borderId="32" xfId="0" applyNumberFormat="1" applyFont="1" applyBorder="1"/>
    <xf numFmtId="4" fontId="3" fillId="0" borderId="28" xfId="0" applyNumberFormat="1" applyFont="1" applyBorder="1"/>
    <xf numFmtId="4" fontId="2" fillId="0" borderId="33" xfId="0" applyNumberFormat="1" applyFont="1" applyBorder="1"/>
    <xf numFmtId="9" fontId="0" fillId="0" borderId="8" xfId="2" applyFont="1" applyBorder="1" applyAlignment="1">
      <alignment horizontal="center"/>
    </xf>
    <xf numFmtId="43" fontId="0" fillId="0" borderId="8" xfId="1" applyFont="1" applyBorder="1"/>
    <xf numFmtId="9" fontId="0" fillId="0" borderId="8" xfId="2" applyFont="1" applyBorder="1"/>
    <xf numFmtId="0" fontId="0" fillId="0" borderId="8" xfId="0" applyBorder="1"/>
    <xf numFmtId="43" fontId="9" fillId="0" borderId="8" xfId="1" applyFont="1" applyBorder="1"/>
    <xf numFmtId="43" fontId="0" fillId="0" borderId="0" xfId="0" applyNumberFormat="1"/>
    <xf numFmtId="43" fontId="6" fillId="0" borderId="8" xfId="1" applyFont="1" applyBorder="1" applyAlignment="1">
      <alignment horizontal="center"/>
    </xf>
    <xf numFmtId="10" fontId="0" fillId="0" borderId="8" xfId="2" applyNumberFormat="1" applyFont="1" applyBorder="1"/>
    <xf numFmtId="165" fontId="2" fillId="0" borderId="27" xfId="0" applyNumberFormat="1" applyFont="1" applyBorder="1" applyAlignment="1">
      <alignment horizontal="center"/>
    </xf>
    <xf numFmtId="4" fontId="2" fillId="0" borderId="28" xfId="0" applyNumberFormat="1" applyFont="1" applyBorder="1"/>
    <xf numFmtId="9" fontId="0" fillId="0" borderId="34" xfId="2" applyFont="1" applyBorder="1"/>
    <xf numFmtId="0" fontId="0" fillId="0" borderId="34" xfId="0" applyBorder="1"/>
    <xf numFmtId="43" fontId="0" fillId="0" borderId="34" xfId="1" applyFont="1" applyBorder="1"/>
    <xf numFmtId="10" fontId="0" fillId="0" borderId="34" xfId="2" applyNumberFormat="1" applyFont="1" applyBorder="1"/>
    <xf numFmtId="0" fontId="3" fillId="0" borderId="8" xfId="0" applyFont="1" applyFill="1" applyBorder="1"/>
    <xf numFmtId="0" fontId="1" fillId="0" borderId="8" xfId="0" applyFont="1" applyBorder="1"/>
    <xf numFmtId="10" fontId="1" fillId="0" borderId="8" xfId="0" applyNumberFormat="1" applyFont="1" applyBorder="1" applyAlignment="1">
      <alignment horizontal="center"/>
    </xf>
    <xf numFmtId="4" fontId="1" fillId="0" borderId="8" xfId="0" applyNumberFormat="1" applyFont="1" applyBorder="1"/>
    <xf numFmtId="10" fontId="0" fillId="0" borderId="8" xfId="0" applyNumberFormat="1" applyBorder="1"/>
    <xf numFmtId="43" fontId="6" fillId="0" borderId="8" xfId="0" applyNumberFormat="1" applyFont="1" applyBorder="1"/>
    <xf numFmtId="43" fontId="0" fillId="0" borderId="8" xfId="0" applyNumberFormat="1" applyBorder="1"/>
    <xf numFmtId="10" fontId="6" fillId="0" borderId="8" xfId="2" applyNumberFormat="1" applyFont="1" applyBorder="1"/>
    <xf numFmtId="9" fontId="6" fillId="0" borderId="8" xfId="2" applyFont="1" applyBorder="1"/>
    <xf numFmtId="0" fontId="0" fillId="0" borderId="35" xfId="0" applyBorder="1" applyAlignment="1">
      <alignment horizontal="center"/>
    </xf>
    <xf numFmtId="43" fontId="8" fillId="0" borderId="35" xfId="1" applyFont="1" applyBorder="1"/>
    <xf numFmtId="9" fontId="0" fillId="0" borderId="35" xfId="2" applyFont="1" applyBorder="1" applyAlignment="1">
      <alignment horizontal="center"/>
    </xf>
    <xf numFmtId="0" fontId="0" fillId="0" borderId="35" xfId="0" applyFont="1" applyBorder="1" applyAlignment="1">
      <alignment horizontal="center"/>
    </xf>
    <xf numFmtId="4" fontId="2" fillId="0" borderId="8" xfId="0" applyNumberFormat="1" applyFont="1" applyBorder="1" applyAlignment="1">
      <alignment horizontal="center"/>
    </xf>
    <xf numFmtId="43" fontId="0" fillId="0" borderId="39" xfId="1" applyFont="1" applyBorder="1" applyAlignment="1">
      <alignment horizontal="center"/>
    </xf>
    <xf numFmtId="43" fontId="6" fillId="0" borderId="9" xfId="1" applyFont="1" applyBorder="1"/>
    <xf numFmtId="43" fontId="0" fillId="0" borderId="9" xfId="1" applyFont="1" applyBorder="1"/>
    <xf numFmtId="43" fontId="6" fillId="0" borderId="40" xfId="1" applyFont="1" applyBorder="1"/>
    <xf numFmtId="0" fontId="0" fillId="0" borderId="7" xfId="0" applyBorder="1"/>
    <xf numFmtId="9" fontId="6" fillId="0" borderId="9" xfId="2" applyFont="1" applyBorder="1"/>
    <xf numFmtId="0" fontId="1" fillId="0" borderId="7" xfId="0" applyFont="1" applyBorder="1" applyAlignment="1">
      <alignment horizontal="left"/>
    </xf>
    <xf numFmtId="9" fontId="0" fillId="0" borderId="9" xfId="2" applyFont="1" applyBorder="1"/>
    <xf numFmtId="0" fontId="1" fillId="0" borderId="25" xfId="0" applyFont="1" applyBorder="1" applyAlignment="1">
      <alignment horizontal="left"/>
    </xf>
    <xf numFmtId="0" fontId="1" fillId="0" borderId="0" xfId="0" applyFont="1" applyBorder="1"/>
    <xf numFmtId="10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/>
    <xf numFmtId="0" fontId="0" fillId="0" borderId="0" xfId="0" applyBorder="1"/>
    <xf numFmtId="9" fontId="0" fillId="0" borderId="0" xfId="2" applyFont="1" applyBorder="1"/>
    <xf numFmtId="43" fontId="0" fillId="0" borderId="0" xfId="0" applyNumberFormat="1" applyBorder="1"/>
    <xf numFmtId="0" fontId="0" fillId="0" borderId="41" xfId="0" applyBorder="1"/>
    <xf numFmtId="4" fontId="3" fillId="0" borderId="0" xfId="0" applyNumberFormat="1" applyFont="1" applyBorder="1" applyAlignment="1">
      <alignment horizontal="justify" vertical="center"/>
    </xf>
    <xf numFmtId="0" fontId="0" fillId="0" borderId="0" xfId="0" applyFont="1" applyBorder="1"/>
    <xf numFmtId="0" fontId="3" fillId="0" borderId="0" xfId="0" applyFont="1" applyBorder="1" applyAlignment="1">
      <alignment horizontal="justify" vertical="center"/>
    </xf>
    <xf numFmtId="164" fontId="3" fillId="0" borderId="0" xfId="0" applyNumberFormat="1" applyFont="1" applyBorder="1" applyAlignment="1">
      <alignment horizontal="justify" vertical="center"/>
    </xf>
    <xf numFmtId="0" fontId="1" fillId="0" borderId="42" xfId="0" applyFont="1" applyBorder="1" applyAlignment="1">
      <alignment horizontal="left"/>
    </xf>
    <xf numFmtId="0" fontId="1" fillId="0" borderId="43" xfId="0" applyFont="1" applyBorder="1"/>
    <xf numFmtId="10" fontId="1" fillId="0" borderId="43" xfId="0" applyNumberFormat="1" applyFont="1" applyBorder="1" applyAlignment="1">
      <alignment horizontal="center"/>
    </xf>
    <xf numFmtId="4" fontId="1" fillId="0" borderId="43" xfId="0" applyNumberFormat="1" applyFont="1" applyBorder="1"/>
    <xf numFmtId="0" fontId="0" fillId="0" borderId="43" xfId="0" applyBorder="1"/>
    <xf numFmtId="0" fontId="0" fillId="0" borderId="44" xfId="0" applyBorder="1"/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7" fillId="0" borderId="36" xfId="0" applyFont="1" applyBorder="1" applyAlignment="1">
      <alignment horizontal="center"/>
    </xf>
    <xf numFmtId="0" fontId="7" fillId="0" borderId="37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4" fillId="0" borderId="36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</cellXfs>
  <cellStyles count="3">
    <cellStyle name="Normal" xfId="0" builtinId="0"/>
    <cellStyle name="Porcentagem" xfId="2" builtinId="5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5"/>
  <sheetViews>
    <sheetView tabSelected="1" topLeftCell="C1" zoomScale="80" zoomScaleNormal="80" workbookViewId="0">
      <selection activeCell="G15" sqref="G15"/>
    </sheetView>
  </sheetViews>
  <sheetFormatPr defaultRowHeight="15" x14ac:dyDescent="0.25"/>
  <cols>
    <col min="1" max="1" width="6" style="2" customWidth="1"/>
    <col min="2" max="2" width="55.140625" style="1" customWidth="1"/>
    <col min="3" max="3" width="12.7109375" style="3" customWidth="1"/>
    <col min="4" max="4" width="18.42578125" style="4" customWidth="1"/>
    <col min="5" max="5" width="7.7109375" customWidth="1"/>
    <col min="6" max="6" width="16.7109375" customWidth="1"/>
    <col min="7" max="7" width="7.7109375" customWidth="1"/>
    <col min="8" max="8" width="12.28515625" bestFit="1" customWidth="1"/>
    <col min="9" max="9" width="7.5703125" customWidth="1"/>
    <col min="10" max="10" width="12.28515625" bestFit="1" customWidth="1"/>
    <col min="12" max="12" width="12.28515625" bestFit="1" customWidth="1"/>
    <col min="14" max="14" width="12.28515625" bestFit="1" customWidth="1"/>
    <col min="16" max="16" width="12.28515625" bestFit="1" customWidth="1"/>
    <col min="17" max="17" width="14.140625" customWidth="1"/>
  </cols>
  <sheetData>
    <row r="1" spans="1:17" ht="45" customHeight="1" x14ac:dyDescent="0.55000000000000004">
      <c r="A1" s="109" t="s">
        <v>56</v>
      </c>
      <c r="B1" s="110"/>
      <c r="C1" s="110"/>
      <c r="D1" s="111"/>
      <c r="E1" s="106" t="s">
        <v>57</v>
      </c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8"/>
    </row>
    <row r="2" spans="1:17" ht="15.75" x14ac:dyDescent="0.25">
      <c r="A2" s="13" t="s">
        <v>43</v>
      </c>
      <c r="B2" s="14" t="s">
        <v>44</v>
      </c>
      <c r="C2" s="15" t="s">
        <v>45</v>
      </c>
      <c r="D2" s="77" t="s">
        <v>0</v>
      </c>
      <c r="E2" s="104" t="s">
        <v>58</v>
      </c>
      <c r="F2" s="104"/>
      <c r="G2" s="104" t="s">
        <v>61</v>
      </c>
      <c r="H2" s="104"/>
      <c r="I2" s="104" t="s">
        <v>62</v>
      </c>
      <c r="J2" s="104"/>
      <c r="K2" s="104" t="s">
        <v>64</v>
      </c>
      <c r="L2" s="104"/>
      <c r="M2" s="104" t="s">
        <v>63</v>
      </c>
      <c r="N2" s="104"/>
      <c r="O2" s="104" t="s">
        <v>66</v>
      </c>
      <c r="P2" s="105"/>
    </row>
    <row r="3" spans="1:17" ht="15.75" x14ac:dyDescent="0.25">
      <c r="A3" s="39"/>
      <c r="B3" s="40"/>
      <c r="C3" s="41"/>
      <c r="D3" s="43"/>
      <c r="E3" s="73" t="s">
        <v>59</v>
      </c>
      <c r="F3" s="74" t="s">
        <v>60</v>
      </c>
      <c r="G3" s="75" t="s">
        <v>59</v>
      </c>
      <c r="H3" s="76" t="s">
        <v>60</v>
      </c>
      <c r="I3" s="73" t="s">
        <v>59</v>
      </c>
      <c r="J3" s="73" t="s">
        <v>60</v>
      </c>
      <c r="K3" s="73" t="s">
        <v>59</v>
      </c>
      <c r="L3" s="73" t="s">
        <v>60</v>
      </c>
      <c r="M3" s="73" t="s">
        <v>59</v>
      </c>
      <c r="N3" s="73" t="s">
        <v>60</v>
      </c>
      <c r="O3" s="75" t="s">
        <v>59</v>
      </c>
      <c r="P3" s="78" t="s">
        <v>60</v>
      </c>
    </row>
    <row r="4" spans="1:17" ht="15.75" x14ac:dyDescent="0.25">
      <c r="A4" s="13">
        <v>1</v>
      </c>
      <c r="B4" s="14" t="s">
        <v>4</v>
      </c>
      <c r="C4" s="15">
        <f t="shared" ref="C4:C33" si="0">D4/D$33</f>
        <v>0.55558870537352356</v>
      </c>
      <c r="D4" s="44">
        <f>SUM(D5:D9)</f>
        <v>264274.13976600004</v>
      </c>
      <c r="E4" s="50"/>
      <c r="F4" s="54">
        <f>F5+F6+F7+F8+F9</f>
        <v>91200.4189338</v>
      </c>
      <c r="G4" s="50"/>
      <c r="H4" s="56">
        <f>H5+H6+H7+H8+H9</f>
        <v>101932.7691738</v>
      </c>
      <c r="I4" s="50"/>
      <c r="J4" s="56">
        <f>J5+J6+J7+J8+J9</f>
        <v>42548.356652399998</v>
      </c>
      <c r="K4" s="50"/>
      <c r="L4" s="56">
        <f>L5+L6+L7+L9</f>
        <v>14296.297503</v>
      </c>
      <c r="M4" s="50"/>
      <c r="N4" s="56">
        <f>N5+N6+N7+N8+N9</f>
        <v>14296.297503</v>
      </c>
      <c r="O4" s="52"/>
      <c r="P4" s="79">
        <f>P5+P6+P7+P8+P9</f>
        <v>264274.13976600004</v>
      </c>
      <c r="Q4" s="55"/>
    </row>
    <row r="5" spans="1:17" ht="15.75" x14ac:dyDescent="0.25">
      <c r="A5" s="16" t="s">
        <v>1</v>
      </c>
      <c r="B5" s="17" t="s">
        <v>6</v>
      </c>
      <c r="C5" s="18">
        <f t="shared" si="0"/>
        <v>0.10989019926114869</v>
      </c>
      <c r="D5" s="45">
        <v>52270.929192000003</v>
      </c>
      <c r="E5" s="52">
        <v>0.5</v>
      </c>
      <c r="F5" s="51">
        <f>E5*D5</f>
        <v>26135.464596000002</v>
      </c>
      <c r="G5" s="52">
        <v>0.5</v>
      </c>
      <c r="H5" s="51">
        <f>F5</f>
        <v>26135.464596000002</v>
      </c>
      <c r="I5" s="52"/>
      <c r="J5" s="51"/>
      <c r="K5" s="52"/>
      <c r="L5" s="51"/>
      <c r="M5" s="52"/>
      <c r="N5" s="51"/>
      <c r="O5" s="52">
        <f>E5+G5</f>
        <v>1</v>
      </c>
      <c r="P5" s="80">
        <f>F5+H5</f>
        <v>52270.929192000003</v>
      </c>
      <c r="Q5" s="55"/>
    </row>
    <row r="6" spans="1:17" ht="15.75" x14ac:dyDescent="0.25">
      <c r="A6" s="16" t="s">
        <v>46</v>
      </c>
      <c r="B6" s="17" t="s">
        <v>65</v>
      </c>
      <c r="C6" s="18">
        <f t="shared" si="0"/>
        <v>0.22295804687855186</v>
      </c>
      <c r="D6" s="45">
        <v>106053.354708</v>
      </c>
      <c r="E6" s="52">
        <v>0.35</v>
      </c>
      <c r="F6" s="51">
        <f>E6*D6</f>
        <v>37118.674147799997</v>
      </c>
      <c r="G6" s="52">
        <v>0.35</v>
      </c>
      <c r="H6" s="51">
        <f>F6</f>
        <v>37118.674147799997</v>
      </c>
      <c r="I6" s="52">
        <v>0.3</v>
      </c>
      <c r="J6" s="51">
        <f>I6*D6</f>
        <v>31816.006412399998</v>
      </c>
      <c r="K6" s="52"/>
      <c r="L6" s="51"/>
      <c r="M6" s="52"/>
      <c r="N6" s="51"/>
      <c r="O6" s="52">
        <f>E6+G6+I6</f>
        <v>1</v>
      </c>
      <c r="P6" s="80">
        <f>F6+H6+J6</f>
        <v>106053.354708</v>
      </c>
    </row>
    <row r="7" spans="1:17" ht="15.75" x14ac:dyDescent="0.25">
      <c r="A7" s="16" t="s">
        <v>47</v>
      </c>
      <c r="B7" s="17" t="s">
        <v>8</v>
      </c>
      <c r="C7" s="18">
        <f t="shared" si="0"/>
        <v>0.11750402551317218</v>
      </c>
      <c r="D7" s="45">
        <v>55892.560380000003</v>
      </c>
      <c r="E7" s="52">
        <v>0.5</v>
      </c>
      <c r="F7" s="51">
        <f>E7*D7</f>
        <v>27946.280190000001</v>
      </c>
      <c r="G7" s="52">
        <v>0.5</v>
      </c>
      <c r="H7" s="51">
        <f>F7</f>
        <v>27946.280190000001</v>
      </c>
      <c r="I7" s="52"/>
      <c r="J7" s="51"/>
      <c r="K7" s="52"/>
      <c r="L7" s="51"/>
      <c r="M7" s="52"/>
      <c r="N7" s="51"/>
      <c r="O7" s="52">
        <f>E7+G7</f>
        <v>1</v>
      </c>
      <c r="P7" s="80">
        <f>F7+H7</f>
        <v>55892.560380000003</v>
      </c>
    </row>
    <row r="8" spans="1:17" ht="15.75" x14ac:dyDescent="0.25">
      <c r="A8" s="16" t="s">
        <v>48</v>
      </c>
      <c r="B8" s="17" t="s">
        <v>9</v>
      </c>
      <c r="C8" s="18">
        <f t="shared" si="0"/>
        <v>4.5125660654777099E-2</v>
      </c>
      <c r="D8" s="45">
        <v>21464.700480000003</v>
      </c>
      <c r="E8" s="52"/>
      <c r="F8" s="51"/>
      <c r="G8" s="52">
        <v>0.5</v>
      </c>
      <c r="H8" s="51">
        <f>G8*D8</f>
        <v>10732.350240000002</v>
      </c>
      <c r="I8" s="52">
        <v>0.5</v>
      </c>
      <c r="J8" s="51">
        <f>I8*D8</f>
        <v>10732.350240000002</v>
      </c>
      <c r="K8" s="52"/>
      <c r="L8" s="51"/>
      <c r="M8" s="52"/>
      <c r="N8" s="51"/>
      <c r="O8" s="52">
        <f>G8+I8</f>
        <v>1</v>
      </c>
      <c r="P8" s="80">
        <f>H8+J8</f>
        <v>21464.700480000003</v>
      </c>
    </row>
    <row r="9" spans="1:17" ht="15.75" x14ac:dyDescent="0.25">
      <c r="A9" s="16" t="s">
        <v>49</v>
      </c>
      <c r="B9" s="17" t="s">
        <v>10</v>
      </c>
      <c r="C9" s="18">
        <f t="shared" si="0"/>
        <v>6.0110773065873695E-2</v>
      </c>
      <c r="D9" s="45">
        <v>28592.595006</v>
      </c>
      <c r="E9" s="52"/>
      <c r="F9" s="51"/>
      <c r="G9" s="52"/>
      <c r="H9" s="51"/>
      <c r="I9" s="52"/>
      <c r="J9" s="51"/>
      <c r="K9" s="52">
        <v>0.5</v>
      </c>
      <c r="L9" s="51">
        <f>K9*D9</f>
        <v>14296.297503</v>
      </c>
      <c r="M9" s="52">
        <v>0.5</v>
      </c>
      <c r="N9" s="51">
        <f>L9</f>
        <v>14296.297503</v>
      </c>
      <c r="O9" s="52">
        <f>K9+M9</f>
        <v>1</v>
      </c>
      <c r="P9" s="80">
        <f>L9+N9</f>
        <v>28592.595006</v>
      </c>
    </row>
    <row r="10" spans="1:17" ht="15.75" x14ac:dyDescent="0.25">
      <c r="A10" s="13">
        <v>2</v>
      </c>
      <c r="B10" s="14" t="s">
        <v>25</v>
      </c>
      <c r="C10" s="15">
        <f t="shared" si="0"/>
        <v>0.18380910990283758</v>
      </c>
      <c r="D10" s="44">
        <f>SUM(D11:D15)</f>
        <v>87431.572908000002</v>
      </c>
      <c r="E10" s="52"/>
      <c r="F10" s="42">
        <f>F11+F12+F13+F14+F15</f>
        <v>4385.3618040000001</v>
      </c>
      <c r="G10" s="52"/>
      <c r="H10" s="42">
        <f>H11+H12+H13+H14+H15</f>
        <v>4385.3618040000001</v>
      </c>
      <c r="I10" s="52"/>
      <c r="J10" s="42">
        <f>J11+J12+J13+J14+J15</f>
        <v>24931.188077999999</v>
      </c>
      <c r="K10" s="52"/>
      <c r="L10" s="42">
        <f>L11+L12+L13+L14+L15</f>
        <v>36781.828242000003</v>
      </c>
      <c r="M10" s="52"/>
      <c r="N10" s="42">
        <f>N11+N12+N13+N14+N15</f>
        <v>16947.832979999999</v>
      </c>
      <c r="O10" s="52"/>
      <c r="P10" s="79">
        <f>P11+P12+P13+P14+P15</f>
        <v>87431.572908000002</v>
      </c>
    </row>
    <row r="11" spans="1:17" ht="15.75" x14ac:dyDescent="0.25">
      <c r="A11" s="16" t="s">
        <v>2</v>
      </c>
      <c r="B11" s="17" t="s">
        <v>20</v>
      </c>
      <c r="C11" s="18">
        <f t="shared" si="0"/>
        <v>0.1048266509916147</v>
      </c>
      <c r="D11" s="45">
        <v>49862.376155999998</v>
      </c>
      <c r="E11" s="52"/>
      <c r="F11" s="51"/>
      <c r="G11" s="52"/>
      <c r="H11" s="51"/>
      <c r="I11" s="52">
        <v>0.5</v>
      </c>
      <c r="J11" s="51">
        <f>I11*D11</f>
        <v>24931.188077999999</v>
      </c>
      <c r="K11" s="52">
        <v>0.5</v>
      </c>
      <c r="L11" s="51">
        <f>K11*D11</f>
        <v>24931.188077999999</v>
      </c>
      <c r="M11" s="52"/>
      <c r="N11" s="51"/>
      <c r="O11" s="52">
        <f>I11+K11</f>
        <v>1</v>
      </c>
      <c r="P11" s="80">
        <f>J11+L11</f>
        <v>49862.376155999998</v>
      </c>
    </row>
    <row r="12" spans="1:17" ht="15.75" x14ac:dyDescent="0.25">
      <c r="A12" s="16" t="s">
        <v>3</v>
      </c>
      <c r="B12" s="17" t="s">
        <v>21</v>
      </c>
      <c r="C12" s="18">
        <f t="shared" si="0"/>
        <v>1.0715928392343617E-2</v>
      </c>
      <c r="D12" s="45">
        <v>5097.1928159999998</v>
      </c>
      <c r="E12" s="52"/>
      <c r="F12" s="51"/>
      <c r="G12" s="52"/>
      <c r="H12" s="51"/>
      <c r="I12" s="52"/>
      <c r="J12" s="51"/>
      <c r="K12" s="52"/>
      <c r="L12" s="51"/>
      <c r="M12" s="52">
        <v>1</v>
      </c>
      <c r="N12" s="51">
        <f>M12*D12</f>
        <v>5097.1928159999998</v>
      </c>
      <c r="O12" s="52">
        <f>M12</f>
        <v>1</v>
      </c>
      <c r="P12" s="80">
        <f>N12</f>
        <v>5097.1928159999998</v>
      </c>
    </row>
    <row r="13" spans="1:17" ht="15.75" x14ac:dyDescent="0.25">
      <c r="A13" s="16" t="s">
        <v>50</v>
      </c>
      <c r="B13" s="17" t="s">
        <v>22</v>
      </c>
      <c r="C13" s="18">
        <f t="shared" si="0"/>
        <v>1.8438864199396936E-2</v>
      </c>
      <c r="D13" s="45">
        <v>8770.7236080000002</v>
      </c>
      <c r="E13" s="52">
        <v>0.5</v>
      </c>
      <c r="F13" s="51">
        <f>E13*D13</f>
        <v>4385.3618040000001</v>
      </c>
      <c r="G13" s="52">
        <v>0.5</v>
      </c>
      <c r="H13" s="51">
        <f>F13</f>
        <v>4385.3618040000001</v>
      </c>
      <c r="I13" s="52"/>
      <c r="J13" s="51"/>
      <c r="K13" s="52"/>
      <c r="L13" s="51"/>
      <c r="M13" s="52"/>
      <c r="N13" s="51"/>
      <c r="O13" s="52">
        <f>E13+G13</f>
        <v>1</v>
      </c>
      <c r="P13" s="80">
        <f>F13+H13</f>
        <v>8770.7236080000002</v>
      </c>
    </row>
    <row r="14" spans="1:17" ht="15.75" x14ac:dyDescent="0.25">
      <c r="A14" s="16" t="s">
        <v>51</v>
      </c>
      <c r="B14" s="17" t="s">
        <v>23</v>
      </c>
      <c r="C14" s="18">
        <f t="shared" si="0"/>
        <v>1.6560312246329912E-2</v>
      </c>
      <c r="D14" s="45">
        <v>7877.1620640000001</v>
      </c>
      <c r="E14" s="52"/>
      <c r="F14" s="51"/>
      <c r="G14" s="52"/>
      <c r="H14" s="51"/>
      <c r="I14" s="52"/>
      <c r="J14" s="51"/>
      <c r="K14" s="52">
        <v>0.5</v>
      </c>
      <c r="L14" s="51">
        <f>K14*D14</f>
        <v>3938.5810320000001</v>
      </c>
      <c r="M14" s="52">
        <v>0.5</v>
      </c>
      <c r="N14" s="51">
        <f>M14*D14</f>
        <v>3938.5810320000001</v>
      </c>
      <c r="O14" s="52">
        <f>K14+M14</f>
        <v>1</v>
      </c>
      <c r="P14" s="80">
        <f>L14+N14</f>
        <v>7877.1620640000001</v>
      </c>
    </row>
    <row r="15" spans="1:17" ht="15.75" x14ac:dyDescent="0.25">
      <c r="A15" s="16" t="s">
        <v>52</v>
      </c>
      <c r="B15" s="19" t="s">
        <v>23</v>
      </c>
      <c r="C15" s="20">
        <f t="shared" si="0"/>
        <v>3.3267354073152407E-2</v>
      </c>
      <c r="D15" s="46">
        <v>15824.118264000001</v>
      </c>
      <c r="E15" s="52"/>
      <c r="F15" s="51"/>
      <c r="G15" s="52"/>
      <c r="H15" s="51"/>
      <c r="I15" s="52"/>
      <c r="J15" s="51"/>
      <c r="K15" s="52">
        <v>0.5</v>
      </c>
      <c r="L15" s="51">
        <f>K15*D15</f>
        <v>7912.0591320000003</v>
      </c>
      <c r="M15" s="52">
        <v>0.5</v>
      </c>
      <c r="N15" s="51">
        <f>M15*D15</f>
        <v>7912.0591320000003</v>
      </c>
      <c r="O15" s="52">
        <f>K15+M15</f>
        <v>1</v>
      </c>
      <c r="P15" s="80">
        <f>L15+N15</f>
        <v>15824.118264000001</v>
      </c>
    </row>
    <row r="16" spans="1:17" ht="15.75" x14ac:dyDescent="0.25">
      <c r="A16" s="13">
        <v>3</v>
      </c>
      <c r="B16" s="14" t="s">
        <v>24</v>
      </c>
      <c r="C16" s="15">
        <f t="shared" si="0"/>
        <v>0.22109120762495643</v>
      </c>
      <c r="D16" s="44">
        <f>SUM(D17:D26)+0.01</f>
        <v>105165.36448599999</v>
      </c>
      <c r="E16" s="52"/>
      <c r="F16" s="42">
        <f>F17+F18+F19+F20</f>
        <v>32889.139494000003</v>
      </c>
      <c r="G16" s="52"/>
      <c r="H16" s="42">
        <f>H17+H18+H19+H20+H21+H22+H23+H24+H25+H26</f>
        <v>12319.593408000001</v>
      </c>
      <c r="I16" s="52"/>
      <c r="J16" s="42">
        <f>J17+J18+J19+J20+J21+J22+J23+J24+J25+J26</f>
        <v>42755.953248000005</v>
      </c>
      <c r="K16" s="52"/>
      <c r="L16" s="42">
        <f>L17+L18+L19+L20+L21+L22+L23+L24+L25+L26</f>
        <v>17200.668335999999</v>
      </c>
      <c r="M16" s="52"/>
      <c r="N16" s="51"/>
      <c r="O16" s="52"/>
      <c r="P16" s="79">
        <f>P17+P18+P19+P20+P21+P22+P23+P24+P25+P26+0.01</f>
        <v>105165.36448599999</v>
      </c>
      <c r="Q16" s="55"/>
    </row>
    <row r="17" spans="1:16" ht="15.75" x14ac:dyDescent="0.25">
      <c r="A17" s="16" t="s">
        <v>5</v>
      </c>
      <c r="B17" s="17" t="s">
        <v>26</v>
      </c>
      <c r="C17" s="18">
        <f t="shared" si="0"/>
        <v>1.1179347403868056E-2</v>
      </c>
      <c r="D17" s="45">
        <v>5317.6250520000003</v>
      </c>
      <c r="E17" s="52">
        <v>1</v>
      </c>
      <c r="F17" s="51">
        <f>E17*D17</f>
        <v>5317.6250520000003</v>
      </c>
      <c r="G17" s="52"/>
      <c r="H17" s="51"/>
      <c r="I17" s="52"/>
      <c r="J17" s="51"/>
      <c r="K17" s="52"/>
      <c r="L17" s="51"/>
      <c r="M17" s="52"/>
      <c r="N17" s="51"/>
      <c r="O17" s="52">
        <f t="shared" ref="O17:P19" si="1">E17</f>
        <v>1</v>
      </c>
      <c r="P17" s="80">
        <f t="shared" si="1"/>
        <v>5317.6250520000003</v>
      </c>
    </row>
    <row r="18" spans="1:16" ht="15.75" x14ac:dyDescent="0.25">
      <c r="A18" s="16" t="s">
        <v>11</v>
      </c>
      <c r="B18" s="17" t="s">
        <v>27</v>
      </c>
      <c r="C18" s="18">
        <f t="shared" si="0"/>
        <v>1.0274859426465414E-2</v>
      </c>
      <c r="D18" s="45">
        <v>4887.3917160000001</v>
      </c>
      <c r="E18" s="52">
        <v>1</v>
      </c>
      <c r="F18" s="51">
        <f>E18*D18</f>
        <v>4887.3917160000001</v>
      </c>
      <c r="G18" s="52"/>
      <c r="H18" s="51"/>
      <c r="I18" s="52"/>
      <c r="J18" s="51"/>
      <c r="K18" s="52"/>
      <c r="L18" s="51"/>
      <c r="M18" s="52"/>
      <c r="N18" s="51"/>
      <c r="O18" s="52">
        <f t="shared" si="1"/>
        <v>1</v>
      </c>
      <c r="P18" s="80">
        <f t="shared" si="1"/>
        <v>4887.3917160000001</v>
      </c>
    </row>
    <row r="19" spans="1:16" ht="15.75" x14ac:dyDescent="0.25">
      <c r="A19" s="16" t="s">
        <v>12</v>
      </c>
      <c r="B19" s="17" t="s">
        <v>28</v>
      </c>
      <c r="C19" s="18">
        <f t="shared" si="0"/>
        <v>2.7324480762880861E-2</v>
      </c>
      <c r="D19" s="45">
        <v>12997.301022000001</v>
      </c>
      <c r="E19" s="52">
        <v>1</v>
      </c>
      <c r="F19" s="51">
        <f>E19*D19</f>
        <v>12997.301022000001</v>
      </c>
      <c r="G19" s="52"/>
      <c r="H19" s="51"/>
      <c r="I19" s="52"/>
      <c r="J19" s="51"/>
      <c r="K19" s="52"/>
      <c r="L19" s="51"/>
      <c r="M19" s="52"/>
      <c r="N19" s="51"/>
      <c r="O19" s="52">
        <f t="shared" si="1"/>
        <v>1</v>
      </c>
      <c r="P19" s="80">
        <f t="shared" si="1"/>
        <v>12997.301022000001</v>
      </c>
    </row>
    <row r="20" spans="1:16" ht="15.75" x14ac:dyDescent="0.25">
      <c r="A20" s="16" t="s">
        <v>13</v>
      </c>
      <c r="B20" s="17" t="s">
        <v>29</v>
      </c>
      <c r="C20" s="18">
        <f t="shared" si="0"/>
        <v>4.0729590375167782E-2</v>
      </c>
      <c r="D20" s="45">
        <v>19373.643408</v>
      </c>
      <c r="E20" s="52">
        <v>0.5</v>
      </c>
      <c r="F20" s="51">
        <f>E20*D20</f>
        <v>9686.821704</v>
      </c>
      <c r="G20" s="52">
        <v>0.5</v>
      </c>
      <c r="H20" s="51">
        <f>F20</f>
        <v>9686.821704</v>
      </c>
      <c r="I20" s="52"/>
      <c r="J20" s="51"/>
      <c r="K20" s="52"/>
      <c r="L20" s="51"/>
      <c r="M20" s="52"/>
      <c r="N20" s="51"/>
      <c r="O20" s="52">
        <f>E20+G20</f>
        <v>1</v>
      </c>
      <c r="P20" s="80">
        <f>F20+H20</f>
        <v>19373.643408</v>
      </c>
    </row>
    <row r="21" spans="1:16" ht="15.75" x14ac:dyDescent="0.25">
      <c r="A21" s="16" t="s">
        <v>14</v>
      </c>
      <c r="B21" s="17" t="s">
        <v>30</v>
      </c>
      <c r="C21" s="18">
        <f t="shared" si="0"/>
        <v>1.1069855142577164E-2</v>
      </c>
      <c r="D21" s="45">
        <v>5265.5434080000005</v>
      </c>
      <c r="E21" s="52"/>
      <c r="F21" s="51"/>
      <c r="G21" s="52">
        <v>0.5</v>
      </c>
      <c r="H21" s="51">
        <f>G21*D21</f>
        <v>2632.7717040000002</v>
      </c>
      <c r="I21" s="52">
        <v>0.5</v>
      </c>
      <c r="J21" s="51">
        <f>H21</f>
        <v>2632.7717040000002</v>
      </c>
      <c r="K21" s="52"/>
      <c r="L21" s="51"/>
      <c r="M21" s="52"/>
      <c r="N21" s="51"/>
      <c r="O21" s="52">
        <f>G21+I21</f>
        <v>1</v>
      </c>
      <c r="P21" s="80">
        <f>H21+J21</f>
        <v>5265.5434080000005</v>
      </c>
    </row>
    <row r="22" spans="1:16" ht="15.75" x14ac:dyDescent="0.25">
      <c r="A22" s="16" t="s">
        <v>15</v>
      </c>
      <c r="B22" s="17" t="s">
        <v>31</v>
      </c>
      <c r="C22" s="18">
        <f t="shared" si="0"/>
        <v>2.1600591975191093E-2</v>
      </c>
      <c r="D22" s="45">
        <v>10274.647068</v>
      </c>
      <c r="E22" s="52"/>
      <c r="F22" s="51"/>
      <c r="G22" s="52"/>
      <c r="H22" s="51"/>
      <c r="I22" s="52">
        <v>1</v>
      </c>
      <c r="J22" s="51">
        <f>I22*D22</f>
        <v>10274.647068</v>
      </c>
      <c r="K22" s="52"/>
      <c r="L22" s="51"/>
      <c r="M22" s="52"/>
      <c r="N22" s="51"/>
      <c r="O22" s="52">
        <f>I22</f>
        <v>1</v>
      </c>
      <c r="P22" s="80">
        <f>J22</f>
        <v>10274.647068</v>
      </c>
    </row>
    <row r="23" spans="1:16" ht="15.75" x14ac:dyDescent="0.25">
      <c r="A23" s="16" t="s">
        <v>16</v>
      </c>
      <c r="B23" s="17" t="s">
        <v>32</v>
      </c>
      <c r="C23" s="18">
        <f t="shared" si="0"/>
        <v>3.6767700348737491E-2</v>
      </c>
      <c r="D23" s="45">
        <v>17489.110716000003</v>
      </c>
      <c r="E23" s="52"/>
      <c r="F23" s="51"/>
      <c r="G23" s="52"/>
      <c r="H23" s="51"/>
      <c r="I23" s="52">
        <v>1</v>
      </c>
      <c r="J23" s="51">
        <f>I23*D23</f>
        <v>17489.110716000003</v>
      </c>
      <c r="K23" s="52"/>
      <c r="L23" s="51"/>
      <c r="M23" s="52"/>
      <c r="N23" s="51"/>
      <c r="O23" s="52">
        <f>I23</f>
        <v>1</v>
      </c>
      <c r="P23" s="80">
        <f>J23</f>
        <v>17489.110716000003</v>
      </c>
    </row>
    <row r="24" spans="1:16" ht="15.75" x14ac:dyDescent="0.25">
      <c r="A24" s="16" t="s">
        <v>17</v>
      </c>
      <c r="B24" s="17" t="s">
        <v>33</v>
      </c>
      <c r="C24" s="18">
        <f t="shared" si="0"/>
        <v>3.4278387473635735E-2</v>
      </c>
      <c r="D24" s="45">
        <v>16305.031536</v>
      </c>
      <c r="E24" s="52"/>
      <c r="F24" s="51"/>
      <c r="G24" s="52"/>
      <c r="H24" s="51"/>
      <c r="I24" s="52"/>
      <c r="J24" s="51"/>
      <c r="K24" s="52">
        <v>1</v>
      </c>
      <c r="L24" s="51">
        <f>K24*D24</f>
        <v>16305.031536</v>
      </c>
      <c r="M24" s="52"/>
      <c r="N24" s="51"/>
      <c r="O24" s="52">
        <f>K24</f>
        <v>1</v>
      </c>
      <c r="P24" s="80">
        <f>L24</f>
        <v>16305.031536</v>
      </c>
    </row>
    <row r="25" spans="1:16" ht="15.75" x14ac:dyDescent="0.25">
      <c r="A25" s="16" t="s">
        <v>18</v>
      </c>
      <c r="B25" s="17" t="s">
        <v>34</v>
      </c>
      <c r="C25" s="18">
        <f t="shared" si="0"/>
        <v>2.5983458888793644E-2</v>
      </c>
      <c r="D25" s="45">
        <v>12359.42376</v>
      </c>
      <c r="E25" s="52"/>
      <c r="F25" s="51"/>
      <c r="G25" s="52"/>
      <c r="H25" s="51"/>
      <c r="I25" s="52">
        <v>1</v>
      </c>
      <c r="J25" s="51">
        <f>I25*D25</f>
        <v>12359.42376</v>
      </c>
      <c r="K25" s="52"/>
      <c r="L25" s="51"/>
      <c r="M25" s="52"/>
      <c r="N25" s="51"/>
      <c r="O25" s="52">
        <f>I25</f>
        <v>1</v>
      </c>
      <c r="P25" s="80">
        <f>J25</f>
        <v>12359.42376</v>
      </c>
    </row>
    <row r="26" spans="1:16" ht="15.75" x14ac:dyDescent="0.25">
      <c r="A26" s="16" t="s">
        <v>19</v>
      </c>
      <c r="B26" s="19" t="s">
        <v>35</v>
      </c>
      <c r="C26" s="20">
        <f t="shared" si="0"/>
        <v>1.8829148044431721E-3</v>
      </c>
      <c r="D26" s="45">
        <v>895.63679999999999</v>
      </c>
      <c r="E26" s="52"/>
      <c r="F26" s="51"/>
      <c r="G26" s="52"/>
      <c r="H26" s="51"/>
      <c r="I26" s="52"/>
      <c r="J26" s="51"/>
      <c r="K26" s="52">
        <v>1</v>
      </c>
      <c r="L26" s="51">
        <f>K26*D26</f>
        <v>895.63679999999999</v>
      </c>
      <c r="M26" s="52"/>
      <c r="N26" s="51"/>
      <c r="O26" s="52">
        <f>K26</f>
        <v>1</v>
      </c>
      <c r="P26" s="80">
        <f>L26</f>
        <v>895.63679999999999</v>
      </c>
    </row>
    <row r="27" spans="1:16" ht="15.75" x14ac:dyDescent="0.25">
      <c r="A27" s="13">
        <v>4</v>
      </c>
      <c r="B27" s="14" t="s">
        <v>36</v>
      </c>
      <c r="C27" s="15">
        <f t="shared" si="0"/>
        <v>1.9536006508620044E-2</v>
      </c>
      <c r="D27" s="44">
        <f>SUM(D28:D30)</f>
        <v>9292.5958800000008</v>
      </c>
      <c r="E27" s="52"/>
      <c r="F27" s="51"/>
      <c r="G27" s="52"/>
      <c r="H27" s="51"/>
      <c r="I27" s="52"/>
      <c r="J27" s="42">
        <f>J28+J29+J30</f>
        <v>2203.5213840000001</v>
      </c>
      <c r="K27" s="52"/>
      <c r="L27" s="42">
        <f>L28+L29+L30</f>
        <v>7089.0744960000002</v>
      </c>
      <c r="M27" s="52"/>
      <c r="N27" s="51"/>
      <c r="O27" s="52"/>
      <c r="P27" s="79">
        <f>P28+P29+P30</f>
        <v>9292.5958800000008</v>
      </c>
    </row>
    <row r="28" spans="1:16" ht="15.75" x14ac:dyDescent="0.25">
      <c r="A28" s="21" t="s">
        <v>53</v>
      </c>
      <c r="B28" s="22" t="s">
        <v>37</v>
      </c>
      <c r="C28" s="23">
        <f t="shared" si="0"/>
        <v>1.9845615873822181E-3</v>
      </c>
      <c r="D28" s="47">
        <v>943.98662399999989</v>
      </c>
      <c r="E28" s="52"/>
      <c r="F28" s="51"/>
      <c r="G28" s="52"/>
      <c r="H28" s="51"/>
      <c r="I28" s="52"/>
      <c r="J28" s="51"/>
      <c r="K28" s="52">
        <v>1</v>
      </c>
      <c r="L28" s="51">
        <f>K28*D28</f>
        <v>943.98662399999989</v>
      </c>
      <c r="M28" s="52"/>
      <c r="N28" s="51"/>
      <c r="O28" s="52">
        <f>K28</f>
        <v>1</v>
      </c>
      <c r="P28" s="80">
        <f>L28</f>
        <v>943.98662399999989</v>
      </c>
    </row>
    <row r="29" spans="1:16" ht="15.75" x14ac:dyDescent="0.25">
      <c r="A29" s="21" t="s">
        <v>54</v>
      </c>
      <c r="B29" s="17" t="s">
        <v>38</v>
      </c>
      <c r="C29" s="18">
        <f t="shared" si="0"/>
        <v>1.2918938713542128E-2</v>
      </c>
      <c r="D29" s="47">
        <v>6145.0878720000001</v>
      </c>
      <c r="E29" s="52"/>
      <c r="F29" s="51"/>
      <c r="G29" s="52"/>
      <c r="H29" s="51"/>
      <c r="I29" s="52"/>
      <c r="J29" s="51"/>
      <c r="K29" s="52">
        <v>1</v>
      </c>
      <c r="L29" s="51">
        <f>K29*D29</f>
        <v>6145.0878720000001</v>
      </c>
      <c r="M29" s="52"/>
      <c r="N29" s="51"/>
      <c r="O29" s="52">
        <f>I30</f>
        <v>1</v>
      </c>
      <c r="P29" s="80">
        <f>L29</f>
        <v>6145.0878720000001</v>
      </c>
    </row>
    <row r="30" spans="1:16" ht="15.75" x14ac:dyDescent="0.25">
      <c r="A30" s="21" t="s">
        <v>55</v>
      </c>
      <c r="B30" s="19" t="s">
        <v>39</v>
      </c>
      <c r="C30" s="20">
        <f t="shared" si="0"/>
        <v>4.6325062076956955E-3</v>
      </c>
      <c r="D30" s="48">
        <v>2203.5213840000001</v>
      </c>
      <c r="E30" s="52"/>
      <c r="F30" s="51"/>
      <c r="G30" s="52"/>
      <c r="H30" s="51"/>
      <c r="I30" s="52">
        <v>1</v>
      </c>
      <c r="J30" s="51">
        <f>I30*D30</f>
        <v>2203.5213840000001</v>
      </c>
      <c r="K30" s="52"/>
      <c r="L30" s="51"/>
      <c r="M30" s="52"/>
      <c r="N30" s="51"/>
      <c r="O30" s="52">
        <f>I30</f>
        <v>1</v>
      </c>
      <c r="P30" s="80">
        <f>J30</f>
        <v>2203.5213840000001</v>
      </c>
    </row>
    <row r="31" spans="1:16" ht="15.75" x14ac:dyDescent="0.25">
      <c r="A31" s="13">
        <v>5</v>
      </c>
      <c r="B31" s="14" t="s">
        <v>40</v>
      </c>
      <c r="C31" s="15">
        <f t="shared" si="0"/>
        <v>1.6188742737461237E-2</v>
      </c>
      <c r="D31" s="44">
        <v>7700.4194279999992</v>
      </c>
      <c r="E31" s="52"/>
      <c r="F31" s="51"/>
      <c r="G31" s="52"/>
      <c r="H31" s="51"/>
      <c r="I31" s="52"/>
      <c r="J31" s="51"/>
      <c r="K31" s="52">
        <v>1</v>
      </c>
      <c r="L31" s="42">
        <f>K31*D31</f>
        <v>7700.4194279999992</v>
      </c>
      <c r="M31" s="52"/>
      <c r="N31" s="51"/>
      <c r="O31" s="52">
        <f>K31</f>
        <v>1</v>
      </c>
      <c r="P31" s="79">
        <f>L31</f>
        <v>7700.4194279999992</v>
      </c>
    </row>
    <row r="32" spans="1:16" ht="16.5" thickBot="1" x14ac:dyDescent="0.3">
      <c r="A32" s="24">
        <v>6</v>
      </c>
      <c r="B32" s="25" t="s">
        <v>41</v>
      </c>
      <c r="C32" s="26">
        <f t="shared" si="0"/>
        <v>3.7862278526011456E-3</v>
      </c>
      <c r="D32" s="49">
        <v>1800.9763320000002</v>
      </c>
      <c r="E32" s="52"/>
      <c r="F32" s="53"/>
      <c r="G32" s="52"/>
      <c r="H32" s="51"/>
      <c r="I32" s="52"/>
      <c r="J32" s="51"/>
      <c r="K32" s="52"/>
      <c r="L32" s="51"/>
      <c r="M32" s="52">
        <v>1</v>
      </c>
      <c r="N32" s="42">
        <f>M32*D32</f>
        <v>1800.9763320000002</v>
      </c>
      <c r="O32" s="52">
        <f>M32</f>
        <v>1</v>
      </c>
      <c r="P32" s="79">
        <f>N32</f>
        <v>1800.9763320000002</v>
      </c>
    </row>
    <row r="33" spans="1:17" ht="15.75" x14ac:dyDescent="0.25">
      <c r="A33" s="39"/>
      <c r="B33" s="40" t="s">
        <v>42</v>
      </c>
      <c r="C33" s="58">
        <f t="shared" si="0"/>
        <v>1</v>
      </c>
      <c r="D33" s="59">
        <f>D4+D10+D16+D27+D31+D32</f>
        <v>475665.06880000001</v>
      </c>
      <c r="E33" s="60"/>
      <c r="F33" s="61"/>
      <c r="G33" s="60"/>
      <c r="H33" s="62"/>
      <c r="I33" s="63"/>
      <c r="J33" s="62"/>
      <c r="K33" s="60"/>
      <c r="L33" s="62"/>
      <c r="M33" s="60"/>
      <c r="N33" s="62"/>
      <c r="O33" s="60"/>
      <c r="P33" s="81">
        <f>P4+P10+P16+P27+P31+P32</f>
        <v>475665.06880000001</v>
      </c>
    </row>
    <row r="34" spans="1:17" ht="15.75" x14ac:dyDescent="0.25">
      <c r="A34" s="82"/>
      <c r="B34" s="64" t="s">
        <v>68</v>
      </c>
      <c r="C34" s="53"/>
      <c r="D34" s="53"/>
      <c r="E34" s="71">
        <f>F36/D33</f>
        <v>0.27009534367515026</v>
      </c>
      <c r="F34" s="72"/>
      <c r="G34" s="71">
        <f>H36/D33</f>
        <v>0.24941441398061306</v>
      </c>
      <c r="H34" s="72"/>
      <c r="I34" s="71">
        <f>J36/D33</f>
        <v>0.23638275487846799</v>
      </c>
      <c r="J34" s="72"/>
      <c r="K34" s="71">
        <f>L36/D33</f>
        <v>0.17463609050494985</v>
      </c>
      <c r="L34" s="72"/>
      <c r="M34" s="71">
        <f>N36/D33</f>
        <v>6.9471375937622773E-2</v>
      </c>
      <c r="N34" s="72"/>
      <c r="O34" s="72">
        <f>N37/D33</f>
        <v>1</v>
      </c>
      <c r="P34" s="83"/>
      <c r="Q34" s="38"/>
    </row>
    <row r="35" spans="1:17" x14ac:dyDescent="0.25">
      <c r="A35" s="84"/>
      <c r="B35" s="65" t="s">
        <v>69</v>
      </c>
      <c r="C35" s="66"/>
      <c r="D35" s="67"/>
      <c r="E35" s="68">
        <f>E34</f>
        <v>0.27009534367515026</v>
      </c>
      <c r="F35" s="52"/>
      <c r="G35" s="57">
        <f>E35+G34</f>
        <v>0.51950975765576335</v>
      </c>
      <c r="H35" s="52"/>
      <c r="I35" s="57">
        <f>G35+I34</f>
        <v>0.75589251253423129</v>
      </c>
      <c r="J35" s="52"/>
      <c r="K35" s="57">
        <f>I35+K34</f>
        <v>0.93052860303918117</v>
      </c>
      <c r="L35" s="52"/>
      <c r="M35" s="52">
        <f>K35+M34</f>
        <v>0.99999997897680393</v>
      </c>
      <c r="N35" s="52"/>
      <c r="O35" s="52">
        <f>M35+N34</f>
        <v>0.99999997897680393</v>
      </c>
      <c r="P35" s="85"/>
    </row>
    <row r="36" spans="1:17" x14ac:dyDescent="0.25">
      <c r="A36" s="84"/>
      <c r="B36" s="65" t="s">
        <v>70</v>
      </c>
      <c r="C36" s="66"/>
      <c r="D36" s="67"/>
      <c r="E36" s="53"/>
      <c r="F36" s="69">
        <f>F4+F10+F16+F27+F31+F32</f>
        <v>128474.9202318</v>
      </c>
      <c r="G36" s="53"/>
      <c r="H36" s="69">
        <f>H4+H10+H16+H31</f>
        <v>118637.7243858</v>
      </c>
      <c r="I36" s="53"/>
      <c r="J36" s="69">
        <f>J4+J10+J16+J27+J32</f>
        <v>112439.01936240001</v>
      </c>
      <c r="K36" s="53"/>
      <c r="L36" s="69">
        <f>L4+L10+L16+L27+L31</f>
        <v>83068.288004999995</v>
      </c>
      <c r="M36" s="52"/>
      <c r="N36" s="69">
        <f>N4+N10+N32</f>
        <v>33045.106814999999</v>
      </c>
      <c r="O36" s="52"/>
      <c r="P36" s="80"/>
    </row>
    <row r="37" spans="1:17" x14ac:dyDescent="0.25">
      <c r="A37" s="84"/>
      <c r="B37" s="65" t="s">
        <v>71</v>
      </c>
      <c r="C37" s="66"/>
      <c r="D37" s="67"/>
      <c r="E37" s="53"/>
      <c r="F37" s="70">
        <f>F36</f>
        <v>128474.9202318</v>
      </c>
      <c r="G37" s="53"/>
      <c r="H37" s="70">
        <f>F37+H36</f>
        <v>247112.64461760002</v>
      </c>
      <c r="I37" s="53"/>
      <c r="J37" s="70">
        <f>H37+J36</f>
        <v>359551.66398000001</v>
      </c>
      <c r="K37" s="53"/>
      <c r="L37" s="70">
        <f>J37+L36</f>
        <v>442619.95198499999</v>
      </c>
      <c r="M37" s="52"/>
      <c r="N37" s="70">
        <f>L37+N36+0.01</f>
        <v>475665.06880000001</v>
      </c>
      <c r="O37" s="52"/>
      <c r="P37" s="80"/>
    </row>
    <row r="38" spans="1:17" x14ac:dyDescent="0.25">
      <c r="A38" s="86"/>
      <c r="B38" s="87"/>
      <c r="C38" s="88"/>
      <c r="D38" s="89"/>
      <c r="E38" s="90"/>
      <c r="F38" s="90"/>
      <c r="G38" s="90"/>
      <c r="H38" s="90"/>
      <c r="I38" s="90"/>
      <c r="J38" s="90"/>
      <c r="K38" s="90"/>
      <c r="L38" s="90"/>
      <c r="M38" s="91"/>
      <c r="N38" s="92">
        <f>P33-N37</f>
        <v>0</v>
      </c>
      <c r="O38" s="91"/>
      <c r="P38" s="93"/>
    </row>
    <row r="39" spans="1:17" x14ac:dyDescent="0.25">
      <c r="A39" s="86"/>
      <c r="B39" s="87"/>
      <c r="C39" s="88"/>
      <c r="D39" s="89"/>
      <c r="E39" s="90"/>
      <c r="F39" s="90"/>
      <c r="G39" s="90"/>
      <c r="H39" s="90"/>
      <c r="I39" s="90"/>
      <c r="J39" s="90"/>
      <c r="K39" s="90"/>
      <c r="L39" s="90"/>
      <c r="M39" s="91"/>
      <c r="N39" s="90"/>
      <c r="O39" s="91"/>
      <c r="P39" s="93"/>
    </row>
    <row r="40" spans="1:17" x14ac:dyDescent="0.25">
      <c r="A40" s="86"/>
      <c r="B40" s="87" t="s">
        <v>67</v>
      </c>
      <c r="C40" s="88"/>
      <c r="D40" s="89"/>
      <c r="E40" s="90"/>
      <c r="F40" s="90"/>
      <c r="G40" s="90"/>
      <c r="H40" s="90"/>
      <c r="I40" s="90"/>
      <c r="J40" s="90"/>
      <c r="K40" s="90"/>
      <c r="L40" s="90"/>
      <c r="M40" s="91"/>
      <c r="N40" s="90"/>
      <c r="O40" s="90"/>
      <c r="P40" s="93"/>
    </row>
    <row r="41" spans="1:17" x14ac:dyDescent="0.25">
      <c r="A41" s="86"/>
      <c r="B41" s="87"/>
      <c r="C41" s="88"/>
      <c r="D41" s="89"/>
      <c r="E41" s="90"/>
      <c r="F41" s="90"/>
      <c r="G41" s="90"/>
      <c r="H41" s="90"/>
      <c r="I41" s="90"/>
      <c r="J41" s="90"/>
      <c r="K41" s="90"/>
      <c r="L41" s="90"/>
      <c r="M41" s="91"/>
      <c r="N41" s="90"/>
      <c r="O41" s="90"/>
      <c r="P41" s="93"/>
    </row>
    <row r="42" spans="1:17" x14ac:dyDescent="0.25">
      <c r="A42" s="86"/>
      <c r="B42" s="94"/>
      <c r="C42" s="95"/>
      <c r="D42" s="89"/>
      <c r="E42" s="90"/>
      <c r="F42" s="90"/>
      <c r="G42" s="90"/>
      <c r="H42" s="90"/>
      <c r="I42" s="90"/>
      <c r="J42" s="90"/>
      <c r="K42" s="90"/>
      <c r="L42" s="90"/>
      <c r="M42" s="91"/>
      <c r="N42" s="90"/>
      <c r="O42" s="90"/>
      <c r="P42" s="93"/>
    </row>
    <row r="43" spans="1:17" x14ac:dyDescent="0.25">
      <c r="A43" s="86"/>
      <c r="B43" s="96"/>
      <c r="C43" s="97"/>
      <c r="D43" s="89"/>
      <c r="E43" s="90"/>
      <c r="F43" s="90"/>
      <c r="G43" s="90"/>
      <c r="H43" s="90"/>
      <c r="I43" s="90"/>
      <c r="J43" s="90"/>
      <c r="K43" s="90"/>
      <c r="L43" s="90"/>
      <c r="M43" s="91"/>
      <c r="N43" s="90"/>
      <c r="O43" s="90"/>
      <c r="P43" s="93"/>
    </row>
    <row r="44" spans="1:17" x14ac:dyDescent="0.25">
      <c r="A44" s="86"/>
      <c r="B44" s="87"/>
      <c r="C44" s="88"/>
      <c r="D44" s="89"/>
      <c r="E44" s="90"/>
      <c r="F44" s="90"/>
      <c r="G44" s="90"/>
      <c r="H44" s="90"/>
      <c r="I44" s="90"/>
      <c r="J44" s="90"/>
      <c r="K44" s="90"/>
      <c r="L44" s="90"/>
      <c r="M44" s="90"/>
      <c r="N44" s="90"/>
      <c r="O44" s="90"/>
      <c r="P44" s="93"/>
    </row>
    <row r="45" spans="1:17" ht="15.75" thickBot="1" x14ac:dyDescent="0.3">
      <c r="A45" s="98"/>
      <c r="B45" s="99"/>
      <c r="C45" s="100"/>
      <c r="D45" s="101"/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3"/>
    </row>
  </sheetData>
  <mergeCells count="8">
    <mergeCell ref="M2:N2"/>
    <mergeCell ref="O2:P2"/>
    <mergeCell ref="E1:P1"/>
    <mergeCell ref="A1:D1"/>
    <mergeCell ref="E2:F2"/>
    <mergeCell ref="G2:H2"/>
    <mergeCell ref="I2:J2"/>
    <mergeCell ref="K2:L2"/>
  </mergeCells>
  <printOptions horizontalCentered="1"/>
  <pageMargins left="0" right="0" top="0.78740157480314965" bottom="0.78740157480314965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workbookViewId="0">
      <selection activeCell="C39" sqref="C39"/>
    </sheetView>
  </sheetViews>
  <sheetFormatPr defaultRowHeight="15" x14ac:dyDescent="0.25"/>
  <cols>
    <col min="1" max="1" width="6" style="2" customWidth="1"/>
    <col min="2" max="2" width="46.85546875" style="1" customWidth="1"/>
    <col min="3" max="3" width="12.7109375" style="3" customWidth="1"/>
    <col min="4" max="4" width="18.42578125" style="4" customWidth="1"/>
  </cols>
  <sheetData>
    <row r="1" spans="1:6" ht="45" customHeight="1" thickBot="1" x14ac:dyDescent="0.3">
      <c r="A1" s="112" t="s">
        <v>56</v>
      </c>
      <c r="B1" s="113"/>
      <c r="C1" s="113"/>
      <c r="D1" s="114"/>
    </row>
    <row r="2" spans="1:6" ht="16.5" thickBot="1" x14ac:dyDescent="0.3">
      <c r="A2" s="10" t="s">
        <v>43</v>
      </c>
      <c r="B2" s="11" t="s">
        <v>44</v>
      </c>
      <c r="C2" s="12" t="s">
        <v>45</v>
      </c>
      <c r="D2" s="30" t="s">
        <v>0</v>
      </c>
    </row>
    <row r="3" spans="1:6" ht="15.75" x14ac:dyDescent="0.25">
      <c r="A3" s="13">
        <v>1</v>
      </c>
      <c r="B3" s="14" t="s">
        <v>4</v>
      </c>
      <c r="C3" s="15">
        <f t="shared" ref="C3:C32" si="0">D3/D$32</f>
        <v>0.55558870537352356</v>
      </c>
      <c r="D3" s="31">
        <f>SUM(D4:D8)</f>
        <v>264274.13976600004</v>
      </c>
      <c r="F3" s="9"/>
    </row>
    <row r="4" spans="1:6" ht="15.75" x14ac:dyDescent="0.25">
      <c r="A4" s="16" t="s">
        <v>1</v>
      </c>
      <c r="B4" s="17" t="s">
        <v>6</v>
      </c>
      <c r="C4" s="18">
        <f t="shared" si="0"/>
        <v>0.10989019926114869</v>
      </c>
      <c r="D4" s="32">
        <v>52270.929192000003</v>
      </c>
    </row>
    <row r="5" spans="1:6" ht="15.75" x14ac:dyDescent="0.25">
      <c r="A5" s="16" t="s">
        <v>46</v>
      </c>
      <c r="B5" s="17" t="s">
        <v>7</v>
      </c>
      <c r="C5" s="18">
        <f t="shared" si="0"/>
        <v>0.22295804687855186</v>
      </c>
      <c r="D5" s="32">
        <v>106053.354708</v>
      </c>
    </row>
    <row r="6" spans="1:6" ht="15.75" x14ac:dyDescent="0.25">
      <c r="A6" s="16" t="s">
        <v>47</v>
      </c>
      <c r="B6" s="17" t="s">
        <v>8</v>
      </c>
      <c r="C6" s="18">
        <f t="shared" si="0"/>
        <v>0.11750402551317218</v>
      </c>
      <c r="D6" s="32">
        <v>55892.560380000003</v>
      </c>
    </row>
    <row r="7" spans="1:6" ht="15.75" x14ac:dyDescent="0.25">
      <c r="A7" s="16" t="s">
        <v>48</v>
      </c>
      <c r="B7" s="17" t="s">
        <v>9</v>
      </c>
      <c r="C7" s="18">
        <f t="shared" si="0"/>
        <v>4.5125660654777099E-2</v>
      </c>
      <c r="D7" s="32">
        <v>21464.700480000003</v>
      </c>
    </row>
    <row r="8" spans="1:6" ht="15.75" x14ac:dyDescent="0.25">
      <c r="A8" s="16" t="s">
        <v>49</v>
      </c>
      <c r="B8" s="17" t="s">
        <v>10</v>
      </c>
      <c r="C8" s="18">
        <f t="shared" si="0"/>
        <v>6.0110773065873695E-2</v>
      </c>
      <c r="D8" s="32">
        <v>28592.595006</v>
      </c>
    </row>
    <row r="9" spans="1:6" ht="15.75" x14ac:dyDescent="0.25">
      <c r="A9" s="13">
        <v>2</v>
      </c>
      <c r="B9" s="14" t="s">
        <v>25</v>
      </c>
      <c r="C9" s="15">
        <f t="shared" si="0"/>
        <v>0.18380910990283758</v>
      </c>
      <c r="D9" s="31">
        <f>SUM(D10:D14)</f>
        <v>87431.572908000002</v>
      </c>
    </row>
    <row r="10" spans="1:6" ht="15.75" x14ac:dyDescent="0.25">
      <c r="A10" s="16" t="s">
        <v>2</v>
      </c>
      <c r="B10" s="17" t="s">
        <v>20</v>
      </c>
      <c r="C10" s="18">
        <f t="shared" si="0"/>
        <v>0.1048266509916147</v>
      </c>
      <c r="D10" s="32">
        <v>49862.376155999998</v>
      </c>
    </row>
    <row r="11" spans="1:6" ht="15.75" x14ac:dyDescent="0.25">
      <c r="A11" s="16" t="s">
        <v>3</v>
      </c>
      <c r="B11" s="17" t="s">
        <v>21</v>
      </c>
      <c r="C11" s="18">
        <f t="shared" si="0"/>
        <v>1.0715928392343617E-2</v>
      </c>
      <c r="D11" s="32">
        <v>5097.1928159999998</v>
      </c>
    </row>
    <row r="12" spans="1:6" ht="15.75" x14ac:dyDescent="0.25">
      <c r="A12" s="16" t="s">
        <v>50</v>
      </c>
      <c r="B12" s="17" t="s">
        <v>22</v>
      </c>
      <c r="C12" s="18">
        <f t="shared" si="0"/>
        <v>1.8438864199396936E-2</v>
      </c>
      <c r="D12" s="32">
        <v>8770.7236080000002</v>
      </c>
    </row>
    <row r="13" spans="1:6" ht="15.75" x14ac:dyDescent="0.25">
      <c r="A13" s="16" t="s">
        <v>51</v>
      </c>
      <c r="B13" s="17" t="s">
        <v>23</v>
      </c>
      <c r="C13" s="18">
        <f t="shared" si="0"/>
        <v>1.6560312246329912E-2</v>
      </c>
      <c r="D13" s="32">
        <v>7877.1620640000001</v>
      </c>
    </row>
    <row r="14" spans="1:6" ht="15.75" x14ac:dyDescent="0.25">
      <c r="A14" s="16" t="s">
        <v>52</v>
      </c>
      <c r="B14" s="19" t="s">
        <v>23</v>
      </c>
      <c r="C14" s="20">
        <f t="shared" si="0"/>
        <v>3.3267354073152407E-2</v>
      </c>
      <c r="D14" s="33">
        <v>15824.118264000001</v>
      </c>
    </row>
    <row r="15" spans="1:6" ht="15.75" x14ac:dyDescent="0.25">
      <c r="A15" s="13">
        <v>3</v>
      </c>
      <c r="B15" s="14" t="s">
        <v>24</v>
      </c>
      <c r="C15" s="15">
        <f t="shared" si="0"/>
        <v>0.22109120762495643</v>
      </c>
      <c r="D15" s="31">
        <f>SUM(D16:D25)+0.01</f>
        <v>105165.36448599999</v>
      </c>
    </row>
    <row r="16" spans="1:6" ht="15.75" x14ac:dyDescent="0.25">
      <c r="A16" s="16" t="s">
        <v>5</v>
      </c>
      <c r="B16" s="17" t="s">
        <v>26</v>
      </c>
      <c r="C16" s="18">
        <f t="shared" si="0"/>
        <v>1.1179347403868056E-2</v>
      </c>
      <c r="D16" s="32">
        <v>5317.6250520000003</v>
      </c>
    </row>
    <row r="17" spans="1:4" ht="15.75" x14ac:dyDescent="0.25">
      <c r="A17" s="16" t="s">
        <v>11</v>
      </c>
      <c r="B17" s="17" t="s">
        <v>27</v>
      </c>
      <c r="C17" s="18">
        <f t="shared" si="0"/>
        <v>1.0274859426465414E-2</v>
      </c>
      <c r="D17" s="32">
        <v>4887.3917160000001</v>
      </c>
    </row>
    <row r="18" spans="1:4" ht="15.75" x14ac:dyDescent="0.25">
      <c r="A18" s="16" t="s">
        <v>12</v>
      </c>
      <c r="B18" s="17" t="s">
        <v>28</v>
      </c>
      <c r="C18" s="18">
        <f t="shared" si="0"/>
        <v>2.7324480762880861E-2</v>
      </c>
      <c r="D18" s="32">
        <v>12997.301022000001</v>
      </c>
    </row>
    <row r="19" spans="1:4" ht="15.75" x14ac:dyDescent="0.25">
      <c r="A19" s="16" t="s">
        <v>13</v>
      </c>
      <c r="B19" s="17" t="s">
        <v>29</v>
      </c>
      <c r="C19" s="18">
        <f t="shared" si="0"/>
        <v>4.0729590375167782E-2</v>
      </c>
      <c r="D19" s="32">
        <v>19373.643408</v>
      </c>
    </row>
    <row r="20" spans="1:4" ht="15.75" x14ac:dyDescent="0.25">
      <c r="A20" s="16" t="s">
        <v>14</v>
      </c>
      <c r="B20" s="17" t="s">
        <v>30</v>
      </c>
      <c r="C20" s="18">
        <f t="shared" si="0"/>
        <v>1.1069855142577164E-2</v>
      </c>
      <c r="D20" s="32">
        <v>5265.5434080000005</v>
      </c>
    </row>
    <row r="21" spans="1:4" ht="15.75" x14ac:dyDescent="0.25">
      <c r="A21" s="16" t="s">
        <v>15</v>
      </c>
      <c r="B21" s="17" t="s">
        <v>31</v>
      </c>
      <c r="C21" s="18">
        <f t="shared" si="0"/>
        <v>2.1600591975191093E-2</v>
      </c>
      <c r="D21" s="32">
        <v>10274.647068</v>
      </c>
    </row>
    <row r="22" spans="1:4" ht="15.75" x14ac:dyDescent="0.25">
      <c r="A22" s="16" t="s">
        <v>16</v>
      </c>
      <c r="B22" s="17" t="s">
        <v>32</v>
      </c>
      <c r="C22" s="18">
        <f t="shared" si="0"/>
        <v>3.6767700348737491E-2</v>
      </c>
      <c r="D22" s="32">
        <v>17489.110716000003</v>
      </c>
    </row>
    <row r="23" spans="1:4" ht="15.75" x14ac:dyDescent="0.25">
      <c r="A23" s="16" t="s">
        <v>17</v>
      </c>
      <c r="B23" s="17" t="s">
        <v>33</v>
      </c>
      <c r="C23" s="18">
        <f t="shared" si="0"/>
        <v>3.4278387473635735E-2</v>
      </c>
      <c r="D23" s="32">
        <v>16305.031536</v>
      </c>
    </row>
    <row r="24" spans="1:4" ht="15.75" x14ac:dyDescent="0.25">
      <c r="A24" s="16" t="s">
        <v>18</v>
      </c>
      <c r="B24" s="17" t="s">
        <v>34</v>
      </c>
      <c r="C24" s="18">
        <f t="shared" si="0"/>
        <v>2.5983458888793644E-2</v>
      </c>
      <c r="D24" s="32">
        <v>12359.42376</v>
      </c>
    </row>
    <row r="25" spans="1:4" ht="15.75" x14ac:dyDescent="0.25">
      <c r="A25" s="16" t="s">
        <v>19</v>
      </c>
      <c r="B25" s="19" t="s">
        <v>35</v>
      </c>
      <c r="C25" s="20">
        <f t="shared" si="0"/>
        <v>1.8829148044431721E-3</v>
      </c>
      <c r="D25" s="32">
        <v>895.63679999999999</v>
      </c>
    </row>
    <row r="26" spans="1:4" ht="15.75" x14ac:dyDescent="0.25">
      <c r="A26" s="13">
        <v>4</v>
      </c>
      <c r="B26" s="14" t="s">
        <v>36</v>
      </c>
      <c r="C26" s="15">
        <f t="shared" si="0"/>
        <v>1.9536006508620044E-2</v>
      </c>
      <c r="D26" s="31">
        <f>SUM(D27:D29)</f>
        <v>9292.5958800000008</v>
      </c>
    </row>
    <row r="27" spans="1:4" ht="15.75" x14ac:dyDescent="0.25">
      <c r="A27" s="21" t="s">
        <v>53</v>
      </c>
      <c r="B27" s="22" t="s">
        <v>37</v>
      </c>
      <c r="C27" s="23">
        <f t="shared" si="0"/>
        <v>1.9845615873822181E-3</v>
      </c>
      <c r="D27" s="34">
        <v>943.98662399999989</v>
      </c>
    </row>
    <row r="28" spans="1:4" ht="15.75" x14ac:dyDescent="0.25">
      <c r="A28" s="21" t="s">
        <v>54</v>
      </c>
      <c r="B28" s="17" t="s">
        <v>38</v>
      </c>
      <c r="C28" s="18">
        <f t="shared" si="0"/>
        <v>1.2918938713542128E-2</v>
      </c>
      <c r="D28" s="34">
        <v>6145.0878720000001</v>
      </c>
    </row>
    <row r="29" spans="1:4" ht="15.75" x14ac:dyDescent="0.25">
      <c r="A29" s="21" t="s">
        <v>55</v>
      </c>
      <c r="B29" s="19" t="s">
        <v>39</v>
      </c>
      <c r="C29" s="20">
        <f t="shared" si="0"/>
        <v>4.6325062076956955E-3</v>
      </c>
      <c r="D29" s="35">
        <v>2203.5213840000001</v>
      </c>
    </row>
    <row r="30" spans="1:4" ht="15.75" x14ac:dyDescent="0.25">
      <c r="A30" s="13">
        <v>5</v>
      </c>
      <c r="B30" s="14" t="s">
        <v>40</v>
      </c>
      <c r="C30" s="15">
        <f t="shared" si="0"/>
        <v>1.6188742737461237E-2</v>
      </c>
      <c r="D30" s="31">
        <v>7700.4194279999992</v>
      </c>
    </row>
    <row r="31" spans="1:4" ht="16.5" thickBot="1" x14ac:dyDescent="0.3">
      <c r="A31" s="24">
        <v>6</v>
      </c>
      <c r="B31" s="25" t="s">
        <v>41</v>
      </c>
      <c r="C31" s="26">
        <f t="shared" si="0"/>
        <v>3.7862278526011456E-3</v>
      </c>
      <c r="D31" s="36">
        <v>1800.9763320000002</v>
      </c>
    </row>
    <row r="32" spans="1:4" ht="16.5" thickBot="1" x14ac:dyDescent="0.3">
      <c r="A32" s="27"/>
      <c r="B32" s="28" t="s">
        <v>42</v>
      </c>
      <c r="C32" s="29">
        <f t="shared" si="0"/>
        <v>1</v>
      </c>
      <c r="D32" s="37">
        <f>D3+D9+D15+D26+D30+D31</f>
        <v>475665.06880000001</v>
      </c>
    </row>
    <row r="33" spans="1:4" x14ac:dyDescent="0.25">
      <c r="A33"/>
      <c r="B33"/>
      <c r="C33"/>
      <c r="D33"/>
    </row>
    <row r="41" spans="1:4" x14ac:dyDescent="0.25">
      <c r="B41" s="5"/>
      <c r="C41" s="6"/>
    </row>
    <row r="42" spans="1:4" x14ac:dyDescent="0.25">
      <c r="B42" s="7"/>
      <c r="C42" s="8"/>
    </row>
  </sheetData>
  <mergeCells count="1">
    <mergeCell ref="A1:D1"/>
  </mergeCells>
  <printOptions horizontalCentered="1"/>
  <pageMargins left="0.78740157480314965" right="0.78740157480314965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cronograma</vt:lpstr>
      <vt:lpstr>ID 8780 Serviços Remanescentes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PMA</cp:lastModifiedBy>
  <cp:lastPrinted>2018-11-27T12:29:16Z</cp:lastPrinted>
  <dcterms:created xsi:type="dcterms:W3CDTF">2018-11-16T09:43:09Z</dcterms:created>
  <dcterms:modified xsi:type="dcterms:W3CDTF">2018-11-27T12:29:41Z</dcterms:modified>
</cp:coreProperties>
</file>